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Loan Eligible Calculation" sheetId="1" state="visible" r:id="rId2"/>
  </sheets>
  <definedNames>
    <definedName function="false" hidden="false" localSheetId="0" name="_xlnm.Print_Area" vbProcedure="false">'Loan Eligible Calculation'!$A$1:$N$91</definedName>
    <definedName function="false" hidden="false" name="_19_04_1987" vbProcedure="false">#ref!</definedName>
    <definedName function="false" hidden="false" localSheetId="0" name="_19_04_1987" vbProcedure="false">'Loan Eligible Calculation'!$B$8</definedName>
    <definedName function="false" hidden="false" localSheetId="0" name="_xlnm.Print_Area" vbProcedure="false">'Loan Eligible Calculation'!$A$1:$N$91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<sst xmlns="http://schemas.openxmlformats.org/spreadsheetml/2006/main" count="118" uniqueCount="103">
  <si>
    <t>Age Retired</t>
  </si>
  <si>
    <t>Interest</t>
  </si>
  <si>
    <t>Payout</t>
  </si>
  <si>
    <t>Personal Financing Loan Calculator                           -</t>
  </si>
  <si>
    <t>Yayasan Dewan Perniagaan Melayu Perlis Bhd</t>
  </si>
  <si>
    <t>Yayasan Ihsan Rakyat</t>
  </si>
  <si>
    <t>Applicant Information</t>
  </si>
  <si>
    <t>Personal Details</t>
  </si>
  <si>
    <t>Employment Details</t>
  </si>
  <si>
    <t>Applicant Name</t>
  </si>
  <si>
    <t>Employer Name</t>
  </si>
  <si>
    <t>Date</t>
  </si>
  <si>
    <t>Tel (House)</t>
  </si>
  <si>
    <t>+603</t>
  </si>
  <si>
    <t>Tel (Mobile)</t>
  </si>
  <si>
    <t>+6010</t>
  </si>
  <si>
    <t>IC Number</t>
  </si>
  <si>
    <t>Occupation</t>
  </si>
  <si>
    <t>Month</t>
  </si>
  <si>
    <t>+604</t>
  </si>
  <si>
    <t>+6011</t>
  </si>
  <si>
    <t>Birth Date</t>
  </si>
  <si>
    <t>Age of Retirement</t>
  </si>
  <si>
    <t>Year</t>
  </si>
  <si>
    <t>+605</t>
  </si>
  <si>
    <t>+6012</t>
  </si>
  <si>
    <t>Age</t>
  </si>
  <si>
    <t>One Year before Age of Retirement</t>
  </si>
  <si>
    <t>Birthday</t>
  </si>
  <si>
    <t>+606</t>
  </si>
  <si>
    <t>+6013</t>
  </si>
  <si>
    <t>Telephone (House)</t>
  </si>
  <si>
    <t>+607</t>
  </si>
  <si>
    <t>+6014</t>
  </si>
  <si>
    <t>Telephone (Mobile)</t>
  </si>
  <si>
    <t>Telephone (Office)</t>
  </si>
  <si>
    <t>+609</t>
  </si>
  <si>
    <t>+6015</t>
  </si>
  <si>
    <t>+6082</t>
  </si>
  <si>
    <t>+6016</t>
  </si>
  <si>
    <t>Eligible Calculation</t>
  </si>
  <si>
    <t>+6083</t>
  </si>
  <si>
    <t>+6017</t>
  </si>
  <si>
    <t>Basic Salary</t>
  </si>
  <si>
    <t>+6084</t>
  </si>
  <si>
    <t>+6018</t>
  </si>
  <si>
    <t>Fixed Allowance</t>
  </si>
  <si>
    <t>+6085</t>
  </si>
  <si>
    <t>+6019</t>
  </si>
  <si>
    <t>Gross Income</t>
  </si>
  <si>
    <t>Today</t>
  </si>
  <si>
    <t>+6086</t>
  </si>
  <si>
    <t>+6087</t>
  </si>
  <si>
    <t>Max Eligible Deduction</t>
  </si>
  <si>
    <t>+6088</t>
  </si>
  <si>
    <t>Existing Deduction</t>
  </si>
  <si>
    <t>+6089</t>
  </si>
  <si>
    <t>In-Transit</t>
  </si>
  <si>
    <t>Total Eligible Deduction</t>
  </si>
  <si>
    <t>Bank / Koperasi / Other FI</t>
  </si>
  <si>
    <t>Settlement Amount</t>
  </si>
  <si>
    <t>Installment Amount</t>
  </si>
  <si>
    <t>Total</t>
  </si>
  <si>
    <t>Grand Total Eligible Deduction</t>
  </si>
  <si>
    <t>Yes</t>
  </si>
  <si>
    <t>No</t>
  </si>
  <si>
    <t>Max Loan Eligible Calculation</t>
  </si>
  <si>
    <t>Membership Fee (Only Applicable to 1st Time Customers of YYP)</t>
  </si>
  <si>
    <t>Monthly Installment</t>
  </si>
  <si>
    <t>Max Tenure Eligible (Years)</t>
  </si>
  <si>
    <t>Tenure (Years)</t>
  </si>
  <si>
    <t>By Customers</t>
  </si>
  <si>
    <t>Tenure Eligible (Years)</t>
  </si>
  <si>
    <t>Tenure (Months)</t>
  </si>
  <si>
    <t>Age on Financing Maturity</t>
  </si>
  <si>
    <t>Profit Rate (%)</t>
  </si>
  <si>
    <t>Total Max Loan Eligible</t>
  </si>
  <si>
    <t>Loan Calculation Applied by Customer</t>
  </si>
  <si>
    <t>Max Financing Amount Eligible</t>
  </si>
  <si>
    <t>Financing Amount</t>
  </si>
  <si>
    <t>Financing Amount Eligible</t>
  </si>
  <si>
    <t>Collection Fee 2.12%</t>
  </si>
  <si>
    <t>YIR</t>
  </si>
  <si>
    <t>Advance Ist</t>
  </si>
  <si>
    <t>Payout (%)</t>
  </si>
  <si>
    <t>Less:  Stamp Duty Charges</t>
  </si>
  <si>
    <t>YYP</t>
  </si>
  <si>
    <t>           Subscription Fee</t>
  </si>
  <si>
    <t>           6% GST</t>
  </si>
  <si>
    <t>           Broker Charges</t>
  </si>
  <si>
    <t>           Admin Fee</t>
  </si>
  <si>
    <t>           Advance Installments</t>
  </si>
  <si>
    <t>Net Financing Amount Before Settlement</t>
  </si>
  <si>
    <t>Less:  Settlement Amount</t>
  </si>
  <si>
    <t>Net Financing Amount After Settlement</t>
  </si>
  <si>
    <t>Note:</t>
  </si>
  <si>
    <t>No existing products as at 28.02.2016. For future purposes</t>
  </si>
  <si>
    <t>This Personal Financing Loan Calculator is provided for illustrative purpose only. The results represented in this calculation are estimates only</t>
  </si>
  <si>
    <t>and should be used only as a reference.</t>
  </si>
  <si>
    <t>MR:</t>
  </si>
  <si>
    <t>MR Code:</t>
  </si>
  <si>
    <t>Message to Credit Department:</t>
  </si>
  <si>
    <t>Revision: 04 (dated 31.05.2017)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</si>
</sst>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0"/>
    <numFmt numFmtId="166" formatCode="DD/MM/YYYY;@"/>
    <numFmt numFmtId="167" formatCode="0.00"/>
    <numFmt numFmtId="168" formatCode="MM/DD/YY;@"/>
    <numFmt numFmtId="169" formatCode="_([$RM-4409]* #,##0.00_);_([$RM-4409]* \(#,##0.00\);_([$RM-4409]* \-??_);_(@_)"/>
    <numFmt numFmtId="170" formatCode="M/D/YYYY"/>
    <numFmt numFmtId="171" formatCode="0%"/>
    <numFmt numFmtId="172" formatCode="#,##0.00"/>
    <numFmt numFmtId="173" formatCode="0.0"/>
    <numFmt numFmtId="174" formatCode="_(* #,##0.00_);_(* \(#,##0.00\);_(* \-??_);_(@_)"/>
    <numFmt numFmtId="175" formatCode="_(* #,##0.0_);_(* \(#,##0.0\);_(* \-??_);_(@_)"/>
    <numFmt numFmtId="176" formatCode="_(* #,##0_);_(* \(#,##0\);_(* \-??_);_(@_)"/>
    <numFmt numFmtId="177" formatCode="_([$RM-43E]* #,##0.00_);_([$RM-43E]* \(#,##0.00\);_([$RM-43E]* \-??_);_(@_)"/>
    <numFmt numFmtId="178" formatCode="0_);\(0\)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Calibri"/>
      <family val="2"/>
      <charset val="1"/>
    </font>
    <font>
      <b val="true"/>
      <sz val="13.5"/>
      <name val="Calibri"/>
      <family val="2"/>
      <charset val="1"/>
    </font>
    <font>
      <sz val="13.5"/>
      <name val="Calibri"/>
      <family val="2"/>
      <charset val="1"/>
    </font>
    <font>
      <b val="true"/>
      <sz val="10"/>
      <name val="Calibri"/>
      <family val="2"/>
      <charset val="1"/>
    </font>
    <font>
      <i val="true"/>
      <u val="single"/>
      <sz val="10"/>
      <color rgb="FFFF0000"/>
      <name val="Calibri"/>
      <family val="2"/>
      <charset val="1"/>
    </font>
    <font>
      <sz val="10"/>
      <name val="Calibri"/>
      <family val="2"/>
      <charset val="1"/>
    </font>
    <font>
      <b val="true"/>
      <i val="true"/>
      <sz val="10"/>
      <name val="Calibri"/>
      <family val="2"/>
      <charset val="1"/>
    </font>
    <font>
      <i val="true"/>
      <sz val="1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99CC"/>
        <bgColor rgb="FFFF808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9" fillId="0" borderId="1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9" fillId="2" borderId="1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9" fillId="0" borderId="1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right" vertical="center" textRotation="0" wrapText="false" indent="0" shrinkToFit="false"/>
      <protection locked="false" hidden="tru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9" fontId="9" fillId="0" borderId="1" xfId="0" applyFont="true" applyBorder="true" applyAlignment="true" applyProtection="true">
      <alignment horizontal="left" vertical="center" textRotation="0" wrapText="false" indent="15" shrinkToFit="false"/>
      <protection locked="false" hidden="false"/>
    </xf>
    <xf numFmtId="170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9" fontId="9" fillId="0" borderId="3" xfId="0" applyFont="true" applyBorder="true" applyAlignment="true" applyProtection="true">
      <alignment horizontal="left" vertical="center" textRotation="0" wrapText="false" indent="15" shrinkToFit="false"/>
      <protection locked="fals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7" fillId="4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2" borderId="4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2" borderId="1" xfId="19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9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9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71" fontId="4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9" fillId="4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9" fillId="2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9" fontId="9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9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9" fillId="0" borderId="1" xfId="15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7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9" fillId="0" borderId="1" xfId="15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5" fontId="9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76" fontId="9" fillId="0" borderId="1" xfId="15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4" fontId="9" fillId="2" borderId="1" xfId="15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7" fillId="0" borderId="1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9" fontId="7" fillId="0" borderId="1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74" fontId="9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7" fillId="0" borderId="1" xfId="0" applyFont="true" applyBorder="true" applyAlignment="true" applyProtection="true">
      <alignment horizontal="left" vertical="center" textRotation="0" wrapText="false" indent="15" shrinkToFit="false"/>
      <protection locked="true" hidden="true"/>
    </xf>
    <xf numFmtId="164" fontId="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77" fontId="7" fillId="2" borderId="1" xfId="15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7" fillId="4" borderId="1" xfId="15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4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4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4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6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7" fillId="6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6" borderId="4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1" fillId="0" borderId="6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11" fillId="0" borderId="7" xfId="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1" fillId="0" borderId="4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11" fillId="0" borderId="9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1" fillId="0" borderId="3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10" fillId="0" borderId="0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tru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71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J2" activeCellId="0" sqref="J2"/>
    </sheetView>
  </sheetViews>
  <sheetFormatPr defaultRowHeight="12"/>
  <cols>
    <col collapsed="false" hidden="false" max="1" min="1" style="1" width="19.7091836734694"/>
    <col collapsed="false" hidden="false" max="2" min="2" style="1" width="3.41836734693878"/>
    <col collapsed="false" hidden="false" max="3" min="3" style="1" width="2.14285714285714"/>
    <col collapsed="false" hidden="false" max="4" min="4" style="1" width="1"/>
    <col collapsed="false" hidden="false" max="5" min="5" style="1" width="0.857142857142857"/>
    <col collapsed="false" hidden="false" max="6" min="6" style="1" width="2.70918367346939"/>
    <col collapsed="false" hidden="false" max="7" min="7" style="1" width="0.857142857142857"/>
    <col collapsed="false" hidden="false" max="8" min="8" style="1" width="3.41836734693878"/>
    <col collapsed="false" hidden="false" max="9" min="9" style="1" width="16.7142857142857"/>
    <col collapsed="false" hidden="false" max="10" min="10" style="1" width="7.14795918367347"/>
    <col collapsed="false" hidden="false" max="11" min="11" style="1" width="17.1428571428571"/>
    <col collapsed="false" hidden="false" max="12" min="12" style="1" width="3.41836734693878"/>
    <col collapsed="false" hidden="false" max="13" min="13" style="1" width="2.14285714285714"/>
    <col collapsed="false" hidden="false" max="14" min="14" style="1" width="24.7142857142857"/>
    <col collapsed="false" hidden="false" max="15" min="15" style="1" width="2.85204081632653"/>
    <col collapsed="false" hidden="true" max="1025" min="16" style="1" width="0"/>
  </cols>
  <sheetData>
    <row r="1" customFormat="false" ht="18" hidden="fals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2" t="s">
        <v>0</v>
      </c>
      <c r="X1" s="2" t="s">
        <v>1</v>
      </c>
      <c r="Y1" s="2" t="s">
        <v>2</v>
      </c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6" customFormat="true" ht="18" hidden="false" customHeight="false" outlineLevel="0" collapsed="false">
      <c r="A2" s="3" t="s">
        <v>3</v>
      </c>
      <c r="B2" s="3"/>
      <c r="C2" s="3"/>
      <c r="D2" s="3"/>
      <c r="E2" s="3"/>
      <c r="F2" s="3"/>
      <c r="G2" s="3"/>
      <c r="H2" s="3"/>
      <c r="I2" s="3"/>
      <c r="J2" s="4" t="s">
        <v>4</v>
      </c>
      <c r="K2" s="4"/>
      <c r="L2" s="4"/>
      <c r="M2" s="4"/>
      <c r="N2" s="4"/>
      <c r="O2" s="5"/>
      <c r="Q2" s="2" t="s">
        <v>4</v>
      </c>
      <c r="W2" s="2" t="n">
        <v>50</v>
      </c>
      <c r="X2" s="2" t="n">
        <v>6.88</v>
      </c>
      <c r="Y2" s="2" t="n">
        <v>70</v>
      </c>
    </row>
    <row r="3" customFormat="false" ht="12.75" hidden="false" customHeight="false" outlineLevel="0" collapsed="false">
      <c r="A3" s="7"/>
      <c r="B3" s="7"/>
      <c r="C3" s="7"/>
      <c r="D3" s="7"/>
      <c r="E3" s="7"/>
      <c r="F3" s="7"/>
      <c r="G3" s="7"/>
      <c r="H3" s="7"/>
      <c r="I3" s="0"/>
      <c r="J3" s="0"/>
      <c r="K3" s="0"/>
      <c r="L3" s="0"/>
      <c r="M3" s="0"/>
      <c r="N3" s="8"/>
      <c r="O3" s="0"/>
      <c r="P3" s="0"/>
      <c r="Q3" s="2" t="s">
        <v>5</v>
      </c>
      <c r="R3" s="0"/>
      <c r="S3" s="0"/>
      <c r="T3" s="0"/>
      <c r="U3" s="0"/>
      <c r="V3" s="0"/>
      <c r="W3" s="2" t="n">
        <v>51</v>
      </c>
      <c r="X3" s="2" t="n">
        <v>6.99</v>
      </c>
      <c r="Y3" s="2" t="n">
        <v>71</v>
      </c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4.45" hidden="false" customHeight="true" outlineLevel="0" collapsed="false">
      <c r="A4" s="9" t="s">
        <v>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0"/>
      <c r="P4" s="0"/>
      <c r="Q4" s="0"/>
      <c r="R4" s="0"/>
      <c r="S4" s="0"/>
      <c r="T4" s="0"/>
      <c r="U4" s="0"/>
      <c r="V4" s="0"/>
      <c r="W4" s="2" t="n">
        <v>52</v>
      </c>
      <c r="X4" s="2" t="n">
        <v>8.99</v>
      </c>
      <c r="Y4" s="2" t="n">
        <v>72</v>
      </c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4.45" hidden="false" customHeight="true" outlineLevel="0" collapsed="false">
      <c r="A5" s="10" t="s">
        <v>7</v>
      </c>
      <c r="B5" s="10"/>
      <c r="C5" s="10"/>
      <c r="D5" s="10"/>
      <c r="E5" s="10"/>
      <c r="F5" s="10"/>
      <c r="G5" s="10"/>
      <c r="H5" s="10"/>
      <c r="I5" s="10"/>
      <c r="J5" s="10"/>
      <c r="K5" s="10" t="s">
        <v>8</v>
      </c>
      <c r="L5" s="10"/>
      <c r="M5" s="10"/>
      <c r="N5" s="10"/>
      <c r="O5" s="0"/>
      <c r="P5" s="11"/>
      <c r="Q5" s="11"/>
      <c r="R5" s="0"/>
      <c r="S5" s="0"/>
      <c r="T5" s="0"/>
      <c r="U5" s="0"/>
      <c r="V5" s="0"/>
      <c r="W5" s="2" t="n">
        <v>53</v>
      </c>
      <c r="X5" s="2" t="n">
        <v>7.99</v>
      </c>
      <c r="Y5" s="2" t="n">
        <v>73</v>
      </c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4.45" hidden="false" customHeight="true" outlineLevel="0" collapsed="false">
      <c r="A6" s="12" t="s">
        <v>9</v>
      </c>
      <c r="B6" s="13"/>
      <c r="C6" s="13"/>
      <c r="D6" s="13"/>
      <c r="E6" s="13"/>
      <c r="F6" s="13"/>
      <c r="G6" s="13"/>
      <c r="H6" s="13"/>
      <c r="I6" s="13"/>
      <c r="J6" s="13"/>
      <c r="K6" s="14" t="s">
        <v>10</v>
      </c>
      <c r="L6" s="13"/>
      <c r="M6" s="13"/>
      <c r="N6" s="13"/>
      <c r="O6" s="0"/>
      <c r="P6" s="11"/>
      <c r="Q6" s="11" t="s">
        <v>11</v>
      </c>
      <c r="R6" s="2" t="str">
        <f aca="false">MID(B7,5,2)</f>
        <v>22</v>
      </c>
      <c r="S6" s="2" t="s">
        <v>12</v>
      </c>
      <c r="T6" s="2" t="s">
        <v>13</v>
      </c>
      <c r="U6" s="2" t="s">
        <v>14</v>
      </c>
      <c r="V6" s="2" t="s">
        <v>15</v>
      </c>
      <c r="W6" s="2" t="n">
        <v>54</v>
      </c>
      <c r="X6" s="2" t="n">
        <v>7.77</v>
      </c>
      <c r="Y6" s="2" t="n">
        <v>74</v>
      </c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4.45" hidden="false" customHeight="true" outlineLevel="0" collapsed="false">
      <c r="A7" s="12" t="s">
        <v>16</v>
      </c>
      <c r="B7" s="15" t="n">
        <v>870522025571</v>
      </c>
      <c r="C7" s="15"/>
      <c r="D7" s="15"/>
      <c r="E7" s="15"/>
      <c r="F7" s="15"/>
      <c r="G7" s="15"/>
      <c r="H7" s="15"/>
      <c r="I7" s="15"/>
      <c r="J7" s="15"/>
      <c r="K7" s="14" t="s">
        <v>17</v>
      </c>
      <c r="L7" s="13"/>
      <c r="M7" s="13"/>
      <c r="N7" s="13"/>
      <c r="O7" s="0"/>
      <c r="P7" s="0"/>
      <c r="Q7" s="2" t="s">
        <v>18</v>
      </c>
      <c r="R7" s="2" t="str">
        <f aca="false">MID(B7,3,2)</f>
        <v>05</v>
      </c>
      <c r="S7" s="0"/>
      <c r="T7" s="2" t="s">
        <v>19</v>
      </c>
      <c r="U7" s="0"/>
      <c r="V7" s="2" t="s">
        <v>20</v>
      </c>
      <c r="W7" s="2" t="n">
        <v>55</v>
      </c>
      <c r="X7" s="2" t="n">
        <v>9.88</v>
      </c>
      <c r="Y7" s="2" t="n">
        <v>75</v>
      </c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4.45" hidden="false" customHeight="true" outlineLevel="0" collapsed="false">
      <c r="A8" s="12" t="s">
        <v>21</v>
      </c>
      <c r="B8" s="16" t="n">
        <f aca="false">R10</f>
        <v>31919</v>
      </c>
      <c r="C8" s="16"/>
      <c r="D8" s="16"/>
      <c r="E8" s="16"/>
      <c r="F8" s="16"/>
      <c r="G8" s="16"/>
      <c r="H8" s="16"/>
      <c r="I8" s="16"/>
      <c r="J8" s="16"/>
      <c r="K8" s="14" t="s">
        <v>22</v>
      </c>
      <c r="L8" s="17" t="n">
        <v>55</v>
      </c>
      <c r="M8" s="17"/>
      <c r="N8" s="17"/>
      <c r="O8" s="0"/>
      <c r="P8" s="11"/>
      <c r="Q8" s="11" t="s">
        <v>23</v>
      </c>
      <c r="R8" s="11" t="str">
        <f aca="false">LEFT(B7,2)</f>
        <v>87</v>
      </c>
      <c r="S8" s="0"/>
      <c r="T8" s="2" t="s">
        <v>24</v>
      </c>
      <c r="U8" s="0"/>
      <c r="V8" s="2" t="s">
        <v>25</v>
      </c>
      <c r="W8" s="2" t="n">
        <v>56</v>
      </c>
      <c r="X8" s="2" t="n">
        <v>9.99</v>
      </c>
      <c r="Y8" s="2" t="n">
        <v>76</v>
      </c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4.45" hidden="false" customHeight="true" outlineLevel="0" collapsed="false">
      <c r="A9" s="12" t="s">
        <v>26</v>
      </c>
      <c r="B9" s="18" t="e">
        <f aca="true">DATEDIF(R9,TODAY(),"Y")</f>
        <v>#VALUE!</v>
      </c>
      <c r="C9" s="18"/>
      <c r="D9" s="18"/>
      <c r="E9" s="18"/>
      <c r="F9" s="18"/>
      <c r="G9" s="18"/>
      <c r="H9" s="18"/>
      <c r="I9" s="18"/>
      <c r="J9" s="18"/>
      <c r="K9" s="19" t="s">
        <v>27</v>
      </c>
      <c r="L9" s="18" t="n">
        <f aca="false">L8-1</f>
        <v>54</v>
      </c>
      <c r="M9" s="18"/>
      <c r="N9" s="18"/>
      <c r="O9" s="0"/>
      <c r="P9" s="11"/>
      <c r="Q9" s="11" t="s">
        <v>28</v>
      </c>
      <c r="R9" s="11" t="str">
        <f aca="false">R6&amp;"/"&amp;R7&amp;"/"&amp;R8</f>
        <v>22/05/87</v>
      </c>
      <c r="S9" s="0"/>
      <c r="T9" s="2" t="s">
        <v>29</v>
      </c>
      <c r="U9" s="0"/>
      <c r="V9" s="2" t="s">
        <v>30</v>
      </c>
      <c r="W9" s="2" t="n">
        <v>57</v>
      </c>
      <c r="X9" s="20" t="n">
        <v>10</v>
      </c>
      <c r="Y9" s="2" t="n">
        <v>77</v>
      </c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" hidden="false" customHeight="false" outlineLevel="0" collapsed="false">
      <c r="A10" s="12" t="s">
        <v>31</v>
      </c>
      <c r="B10" s="21"/>
      <c r="C10" s="21"/>
      <c r="D10" s="13"/>
      <c r="E10" s="13"/>
      <c r="F10" s="13"/>
      <c r="G10" s="13"/>
      <c r="H10" s="13"/>
      <c r="I10" s="13"/>
      <c r="J10" s="13"/>
      <c r="K10" s="19"/>
      <c r="L10" s="18"/>
      <c r="M10" s="18"/>
      <c r="N10" s="18"/>
      <c r="O10" s="0"/>
      <c r="P10" s="22"/>
      <c r="Q10" s="11" t="s">
        <v>28</v>
      </c>
      <c r="R10" s="23" t="n">
        <f aca="false">DATEVALUE(R9)</f>
        <v>31919</v>
      </c>
      <c r="S10" s="0"/>
      <c r="T10" s="2" t="s">
        <v>32</v>
      </c>
      <c r="U10" s="0"/>
      <c r="V10" s="2" t="s">
        <v>33</v>
      </c>
      <c r="W10" s="2" t="n">
        <v>58</v>
      </c>
      <c r="X10" s="20" t="n">
        <v>11</v>
      </c>
      <c r="Y10" s="2" t="n">
        <v>78</v>
      </c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" hidden="false" customHeight="true" outlineLevel="0" collapsed="false">
      <c r="A11" s="12" t="s">
        <v>34</v>
      </c>
      <c r="B11" s="21"/>
      <c r="C11" s="21"/>
      <c r="D11" s="13"/>
      <c r="E11" s="13"/>
      <c r="F11" s="13"/>
      <c r="G11" s="13"/>
      <c r="H11" s="13"/>
      <c r="I11" s="13"/>
      <c r="J11" s="13"/>
      <c r="K11" s="14" t="s">
        <v>35</v>
      </c>
      <c r="L11" s="21"/>
      <c r="M11" s="21"/>
      <c r="N11" s="13"/>
      <c r="O11" s="0"/>
      <c r="P11" s="11"/>
      <c r="Q11" s="11" t="s">
        <v>28</v>
      </c>
      <c r="R11" s="11" t="str">
        <f aca="false">R7&amp;"/"&amp;R6&amp;"/"&amp;R8</f>
        <v>05/22/87</v>
      </c>
      <c r="S11" s="0"/>
      <c r="T11" s="2" t="s">
        <v>36</v>
      </c>
      <c r="U11" s="0"/>
      <c r="V11" s="2" t="s">
        <v>37</v>
      </c>
      <c r="W11" s="2" t="n">
        <v>59</v>
      </c>
      <c r="X11" s="0"/>
      <c r="Y11" s="2" t="n">
        <v>79</v>
      </c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4.45" hidden="false" customHeight="true" outlineLevel="0" collapsed="false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0"/>
      <c r="P12" s="0"/>
      <c r="Q12" s="11" t="s">
        <v>28</v>
      </c>
      <c r="R12" s="25" t="n">
        <f aca="false">DATEVALUE(R11)</f>
        <v>31919</v>
      </c>
      <c r="S12" s="0"/>
      <c r="T12" s="2" t="s">
        <v>38</v>
      </c>
      <c r="U12" s="0"/>
      <c r="V12" s="2" t="s">
        <v>39</v>
      </c>
      <c r="W12" s="2" t="n">
        <v>60</v>
      </c>
      <c r="X12" s="0"/>
      <c r="Y12" s="2" t="n">
        <v>80</v>
      </c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2.75" hidden="false" customHeight="false" outlineLevel="0" collapsed="false">
      <c r="A13" s="9" t="s">
        <v>40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0"/>
      <c r="P13" s="0"/>
      <c r="Q13" s="0"/>
      <c r="R13" s="0"/>
      <c r="S13" s="0"/>
      <c r="T13" s="2" t="s">
        <v>41</v>
      </c>
      <c r="U13" s="0"/>
      <c r="V13" s="2" t="s">
        <v>42</v>
      </c>
      <c r="W13" s="0"/>
      <c r="X13" s="0"/>
      <c r="Y13" s="2" t="n">
        <v>81</v>
      </c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2.75" hidden="true" customHeight="false" outlineLevel="0" collapsed="false">
      <c r="A14" s="26" t="s">
        <v>43</v>
      </c>
      <c r="B14" s="26"/>
      <c r="C14" s="26"/>
      <c r="D14" s="26"/>
      <c r="E14" s="26"/>
      <c r="F14" s="26"/>
      <c r="G14" s="26"/>
      <c r="H14" s="26"/>
      <c r="I14" s="26"/>
      <c r="J14" s="26"/>
      <c r="K14" s="27" t="n">
        <v>10000</v>
      </c>
      <c r="L14" s="27"/>
      <c r="M14" s="27"/>
      <c r="N14" s="27"/>
      <c r="O14" s="0"/>
      <c r="P14" s="0"/>
      <c r="Q14" s="0"/>
      <c r="R14" s="28"/>
      <c r="S14" s="0"/>
      <c r="T14" s="2" t="s">
        <v>44</v>
      </c>
      <c r="U14" s="0"/>
      <c r="V14" s="2" t="s">
        <v>45</v>
      </c>
      <c r="W14" s="0"/>
      <c r="X14" s="0"/>
      <c r="Y14" s="2" t="n">
        <v>82</v>
      </c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2.75" hidden="true" customHeight="false" outlineLevel="0" collapsed="false">
      <c r="A15" s="29" t="s">
        <v>46</v>
      </c>
      <c r="B15" s="29"/>
      <c r="C15" s="29"/>
      <c r="D15" s="29"/>
      <c r="E15" s="29"/>
      <c r="F15" s="29"/>
      <c r="G15" s="29"/>
      <c r="H15" s="29"/>
      <c r="I15" s="29"/>
      <c r="J15" s="29"/>
      <c r="K15" s="30" t="n">
        <v>715</v>
      </c>
      <c r="L15" s="30"/>
      <c r="M15" s="30"/>
      <c r="N15" s="30"/>
      <c r="O15" s="0"/>
      <c r="P15" s="0"/>
      <c r="Q15" s="0"/>
      <c r="R15" s="31"/>
      <c r="S15" s="0"/>
      <c r="T15" s="2" t="s">
        <v>47</v>
      </c>
      <c r="U15" s="0"/>
      <c r="V15" s="2" t="s">
        <v>48</v>
      </c>
      <c r="W15" s="0"/>
      <c r="X15" s="0"/>
      <c r="Y15" s="2" t="n">
        <v>83</v>
      </c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2.75" hidden="false" customHeight="false" outlineLevel="0" collapsed="false">
      <c r="A16" s="32" t="s">
        <v>49</v>
      </c>
      <c r="B16" s="32"/>
      <c r="C16" s="32"/>
      <c r="D16" s="32"/>
      <c r="E16" s="32"/>
      <c r="F16" s="32"/>
      <c r="G16" s="32"/>
      <c r="H16" s="32"/>
      <c r="I16" s="32"/>
      <c r="J16" s="32"/>
      <c r="K16" s="33"/>
      <c r="L16" s="33"/>
      <c r="M16" s="33"/>
      <c r="N16" s="34" t="n">
        <v>1500</v>
      </c>
      <c r="O16" s="0"/>
      <c r="P16" s="0"/>
      <c r="Q16" s="2" t="s">
        <v>50</v>
      </c>
      <c r="R16" s="28" t="n">
        <f aca="true">TODAY()</f>
        <v>42892</v>
      </c>
      <c r="S16" s="0"/>
      <c r="T16" s="2" t="s">
        <v>51</v>
      </c>
      <c r="U16" s="0"/>
      <c r="V16" s="0"/>
      <c r="W16" s="0"/>
      <c r="X16" s="0"/>
      <c r="Y16" s="2" t="n">
        <v>84</v>
      </c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2.75" hidden="false" customHeight="false" outlineLevel="0" collapsed="false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0"/>
      <c r="P17" s="0"/>
      <c r="Q17" s="2" t="e">
        <f aca="false">IF(R10,dated(R10,R16,"Y"),IF(R12,dated(R12,R16,"Y")))</f>
        <v>#NAME?</v>
      </c>
      <c r="R17" s="31" t="n">
        <f aca="true">DATEDIF(R12,TODAY(),"Y")</f>
        <v>30</v>
      </c>
      <c r="S17" s="0"/>
      <c r="T17" s="2" t="s">
        <v>52</v>
      </c>
      <c r="U17" s="0"/>
      <c r="V17" s="0"/>
      <c r="W17" s="0"/>
      <c r="X17" s="0"/>
      <c r="Y17" s="2" t="n">
        <v>85</v>
      </c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2.75" hidden="false" customHeight="false" outlineLevel="0" collapsed="false">
      <c r="A18" s="36" t="s">
        <v>53</v>
      </c>
      <c r="B18" s="36"/>
      <c r="C18" s="36"/>
      <c r="D18" s="36"/>
      <c r="E18" s="36"/>
      <c r="F18" s="36"/>
      <c r="G18" s="36"/>
      <c r="H18" s="36"/>
      <c r="I18" s="36"/>
      <c r="J18" s="37" t="n">
        <v>0.6</v>
      </c>
      <c r="K18" s="38"/>
      <c r="L18" s="38"/>
      <c r="M18" s="38"/>
      <c r="N18" s="39" t="n">
        <f aca="false">N16*J18</f>
        <v>900</v>
      </c>
      <c r="O18" s="0"/>
      <c r="P18" s="40" t="n">
        <v>0.5</v>
      </c>
      <c r="Q18" s="0"/>
      <c r="R18" s="41" t="n">
        <f aca="true">DATEDIF(R10,TODAY(),"Y")</f>
        <v>30</v>
      </c>
      <c r="S18" s="0"/>
      <c r="T18" s="2" t="s">
        <v>54</v>
      </c>
      <c r="U18" s="0"/>
      <c r="V18" s="0"/>
      <c r="W18" s="0"/>
      <c r="X18" s="0"/>
      <c r="Y18" s="2" t="n">
        <v>86</v>
      </c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2.75" hidden="false" customHeight="false" outlineLevel="0" collapsed="false">
      <c r="A19" s="12" t="s">
        <v>55</v>
      </c>
      <c r="B19" s="12"/>
      <c r="C19" s="12"/>
      <c r="D19" s="12"/>
      <c r="E19" s="12"/>
      <c r="F19" s="12"/>
      <c r="G19" s="12"/>
      <c r="H19" s="12"/>
      <c r="I19" s="12"/>
      <c r="J19" s="12"/>
      <c r="K19" s="42"/>
      <c r="L19" s="42"/>
      <c r="M19" s="42"/>
      <c r="N19" s="43" t="n">
        <v>0</v>
      </c>
      <c r="O19" s="0"/>
      <c r="P19" s="40" t="n">
        <v>0.6</v>
      </c>
      <c r="Q19" s="0"/>
      <c r="R19" s="0"/>
      <c r="S19" s="0"/>
      <c r="T19" s="2" t="s">
        <v>56</v>
      </c>
      <c r="U19" s="0"/>
      <c r="V19" s="0"/>
      <c r="W19" s="0"/>
      <c r="X19" s="0"/>
      <c r="Y19" s="2" t="n">
        <v>87</v>
      </c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2.75" hidden="false" customHeight="true" outlineLevel="0" collapsed="false">
      <c r="A20" s="12" t="s">
        <v>57</v>
      </c>
      <c r="B20" s="12"/>
      <c r="C20" s="12"/>
      <c r="D20" s="12"/>
      <c r="E20" s="12"/>
      <c r="F20" s="12"/>
      <c r="G20" s="12"/>
      <c r="H20" s="12"/>
      <c r="I20" s="12"/>
      <c r="J20" s="12"/>
      <c r="K20" s="42"/>
      <c r="L20" s="42"/>
      <c r="M20" s="42"/>
      <c r="N20" s="43" t="n">
        <v>0</v>
      </c>
      <c r="O20" s="0"/>
      <c r="P20" s="0"/>
      <c r="Q20" s="0"/>
      <c r="R20" s="0"/>
      <c r="S20" s="0"/>
      <c r="T20" s="2"/>
      <c r="U20" s="0"/>
      <c r="V20" s="0"/>
      <c r="W20" s="0"/>
      <c r="X20" s="0"/>
      <c r="Y20" s="2" t="n">
        <v>88</v>
      </c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2.75" hidden="false" customHeight="true" outlineLevel="0" collapsed="false">
      <c r="A21" s="32" t="s">
        <v>58</v>
      </c>
      <c r="B21" s="32"/>
      <c r="C21" s="32"/>
      <c r="D21" s="32"/>
      <c r="E21" s="32"/>
      <c r="F21" s="32"/>
      <c r="G21" s="32"/>
      <c r="H21" s="32"/>
      <c r="I21" s="32"/>
      <c r="J21" s="32"/>
      <c r="K21" s="44"/>
      <c r="L21" s="44"/>
      <c r="M21" s="44"/>
      <c r="N21" s="45" t="n">
        <f aca="false">N18-N19-N20</f>
        <v>900</v>
      </c>
      <c r="O21" s="0"/>
      <c r="P21" s="0"/>
      <c r="Q21" s="0"/>
      <c r="R21" s="0"/>
      <c r="S21" s="0"/>
      <c r="T21" s="2"/>
      <c r="U21" s="0"/>
      <c r="V21" s="0"/>
      <c r="W21" s="0"/>
      <c r="X21" s="0"/>
      <c r="Y21" s="2" t="n">
        <v>89</v>
      </c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2.75" hidden="false" customHeight="true" outlineLevel="0" collapsed="false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0"/>
      <c r="P22" s="0"/>
      <c r="Q22" s="0"/>
      <c r="R22" s="0"/>
      <c r="S22" s="0"/>
      <c r="T22" s="2"/>
      <c r="U22" s="0"/>
      <c r="V22" s="0"/>
      <c r="W22" s="0"/>
      <c r="X22" s="0"/>
      <c r="Y22" s="2" t="n">
        <v>90</v>
      </c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2.75" hidden="false" customHeight="true" outlineLevel="0" collapsed="false">
      <c r="A23" s="47" t="s">
        <v>59</v>
      </c>
      <c r="B23" s="47"/>
      <c r="C23" s="47"/>
      <c r="D23" s="47"/>
      <c r="E23" s="47"/>
      <c r="F23" s="47"/>
      <c r="G23" s="47"/>
      <c r="H23" s="47"/>
      <c r="I23" s="47"/>
      <c r="J23" s="9" t="s">
        <v>60</v>
      </c>
      <c r="K23" s="9"/>
      <c r="L23" s="48" t="s">
        <v>61</v>
      </c>
      <c r="M23" s="48"/>
      <c r="N23" s="48"/>
      <c r="O23" s="0"/>
      <c r="P23" s="0"/>
      <c r="Q23" s="0"/>
      <c r="R23" s="0"/>
      <c r="S23" s="0"/>
      <c r="T23" s="2"/>
      <c r="U23" s="0"/>
      <c r="V23" s="0"/>
      <c r="W23" s="0"/>
      <c r="X23" s="0"/>
      <c r="Y23" s="2" t="n">
        <v>91</v>
      </c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2.75" hidden="false" customHeight="false" outlineLevel="0" collapsed="false">
      <c r="A24" s="49"/>
      <c r="B24" s="49"/>
      <c r="C24" s="49"/>
      <c r="D24" s="49"/>
      <c r="E24" s="49"/>
      <c r="F24" s="49"/>
      <c r="G24" s="49"/>
      <c r="H24" s="49"/>
      <c r="I24" s="49"/>
      <c r="J24" s="50" t="n">
        <v>0</v>
      </c>
      <c r="K24" s="50"/>
      <c r="L24" s="50" t="n">
        <v>0</v>
      </c>
      <c r="M24" s="50"/>
      <c r="N24" s="50"/>
      <c r="O24" s="0"/>
      <c r="P24" s="0"/>
      <c r="Q24" s="0"/>
      <c r="R24" s="0"/>
      <c r="S24" s="0"/>
      <c r="T24" s="2"/>
      <c r="U24" s="0"/>
      <c r="V24" s="0"/>
      <c r="W24" s="0"/>
      <c r="X24" s="0"/>
      <c r="Y24" s="2" t="n">
        <v>92</v>
      </c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2.75" hidden="false" customHeight="false" outlineLevel="0" collapsed="false">
      <c r="A25" s="49"/>
      <c r="B25" s="49"/>
      <c r="C25" s="49"/>
      <c r="D25" s="49"/>
      <c r="E25" s="49"/>
      <c r="F25" s="49"/>
      <c r="G25" s="49"/>
      <c r="H25" s="49"/>
      <c r="I25" s="49"/>
      <c r="J25" s="50" t="n">
        <v>0</v>
      </c>
      <c r="K25" s="50"/>
      <c r="L25" s="50" t="n">
        <v>0</v>
      </c>
      <c r="M25" s="50"/>
      <c r="N25" s="50"/>
      <c r="O25" s="0"/>
      <c r="P25" s="0"/>
      <c r="Q25" s="0"/>
      <c r="R25" s="0"/>
      <c r="S25" s="0"/>
      <c r="T25" s="2"/>
      <c r="U25" s="0"/>
      <c r="V25" s="0"/>
      <c r="W25" s="0"/>
      <c r="X25" s="0"/>
      <c r="Y25" s="2" t="n">
        <v>93</v>
      </c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2.75" hidden="false" customHeight="false" outlineLevel="0" collapsed="false">
      <c r="A26" s="49"/>
      <c r="B26" s="49"/>
      <c r="C26" s="49"/>
      <c r="D26" s="49"/>
      <c r="E26" s="49"/>
      <c r="F26" s="49"/>
      <c r="G26" s="49"/>
      <c r="H26" s="49"/>
      <c r="I26" s="49"/>
      <c r="J26" s="50" t="n">
        <v>0</v>
      </c>
      <c r="K26" s="50"/>
      <c r="L26" s="50" t="n">
        <v>0</v>
      </c>
      <c r="M26" s="50"/>
      <c r="N26" s="50"/>
      <c r="O26" s="0"/>
      <c r="P26" s="0"/>
      <c r="Q26" s="0"/>
      <c r="R26" s="0"/>
      <c r="S26" s="0"/>
      <c r="T26" s="2"/>
      <c r="U26" s="0"/>
      <c r="V26" s="0"/>
      <c r="W26" s="0"/>
      <c r="X26" s="0"/>
      <c r="Y26" s="2" t="n">
        <v>94</v>
      </c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2.75" hidden="false" customHeight="false" outlineLevel="0" collapsed="false">
      <c r="A27" s="49"/>
      <c r="B27" s="49"/>
      <c r="C27" s="49"/>
      <c r="D27" s="49"/>
      <c r="E27" s="49"/>
      <c r="F27" s="49"/>
      <c r="G27" s="49"/>
      <c r="H27" s="49"/>
      <c r="I27" s="49"/>
      <c r="J27" s="50" t="n">
        <v>0</v>
      </c>
      <c r="K27" s="50"/>
      <c r="L27" s="50" t="n">
        <v>0</v>
      </c>
      <c r="M27" s="50"/>
      <c r="N27" s="50"/>
      <c r="O27" s="0"/>
      <c r="P27" s="0"/>
      <c r="Q27" s="0"/>
      <c r="R27" s="0"/>
      <c r="S27" s="0"/>
      <c r="T27" s="2"/>
      <c r="U27" s="0"/>
      <c r="V27" s="0"/>
      <c r="W27" s="0"/>
      <c r="X27" s="0"/>
      <c r="Y27" s="2" t="n">
        <v>95</v>
      </c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5" hidden="false" customHeight="true" outlineLevel="0" collapsed="false">
      <c r="A28" s="51"/>
      <c r="B28" s="51"/>
      <c r="C28" s="51"/>
      <c r="D28" s="51"/>
      <c r="E28" s="51"/>
      <c r="F28" s="51"/>
      <c r="G28" s="51"/>
      <c r="H28" s="51"/>
      <c r="I28" s="51"/>
      <c r="J28" s="50" t="n">
        <v>0</v>
      </c>
      <c r="K28" s="50"/>
      <c r="L28" s="50" t="n">
        <v>0</v>
      </c>
      <c r="M28" s="50"/>
      <c r="N28" s="50"/>
      <c r="O28" s="0"/>
      <c r="P28" s="0"/>
      <c r="Q28" s="0"/>
      <c r="R28" s="0"/>
      <c r="S28" s="0"/>
      <c r="T28" s="2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2.75" hidden="false" customHeight="true" outlineLevel="0" collapsed="false">
      <c r="A29" s="46" t="s">
        <v>62</v>
      </c>
      <c r="B29" s="46"/>
      <c r="C29" s="46"/>
      <c r="D29" s="46"/>
      <c r="E29" s="46"/>
      <c r="F29" s="46"/>
      <c r="G29" s="46"/>
      <c r="H29" s="46"/>
      <c r="I29" s="46"/>
      <c r="J29" s="52" t="n">
        <f aca="false">SUM(J24:K28)</f>
        <v>0</v>
      </c>
      <c r="K29" s="52"/>
      <c r="L29" s="52" t="n">
        <f aca="false">SUM(L24:N28)</f>
        <v>0</v>
      </c>
      <c r="M29" s="52"/>
      <c r="N29" s="52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2.75" hidden="false" customHeight="true" outlineLevel="0" collapsed="false">
      <c r="A30" s="53" t="s">
        <v>63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2" t="n">
        <f aca="false">N21+L29</f>
        <v>900</v>
      </c>
      <c r="M30" s="52"/>
      <c r="N30" s="52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2.75" hidden="false" customHeight="false" outlineLevel="0" collapsed="false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0"/>
      <c r="P31" s="41" t="s">
        <v>64</v>
      </c>
      <c r="Q31" s="41" t="s">
        <v>65</v>
      </c>
      <c r="R31" s="55" t="n">
        <v>0</v>
      </c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2.75" hidden="false" customHeight="false" outlineLevel="0" collapsed="false">
      <c r="A32" s="9" t="s">
        <v>66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0"/>
      <c r="P32" s="41" t="n">
        <v>25</v>
      </c>
      <c r="Q32" s="41" t="n">
        <v>0</v>
      </c>
      <c r="R32" s="55" t="n">
        <v>0.5</v>
      </c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2.75" hidden="false" customHeight="false" outlineLevel="0" collapsed="false">
      <c r="A33" s="56" t="s">
        <v>67</v>
      </c>
      <c r="B33" s="56"/>
      <c r="C33" s="56"/>
      <c r="D33" s="56"/>
      <c r="E33" s="56"/>
      <c r="F33" s="56"/>
      <c r="G33" s="56"/>
      <c r="H33" s="56"/>
      <c r="I33" s="56"/>
      <c r="J33" s="57" t="s">
        <v>65</v>
      </c>
      <c r="K33" s="38"/>
      <c r="L33" s="38"/>
      <c r="M33" s="38"/>
      <c r="N33" s="39" t="n">
        <f aca="false">IF($J$33=$P$31,$P$32,IF($J$33=$Q$31,$Q$32))</f>
        <v>0</v>
      </c>
      <c r="O33" s="0"/>
      <c r="P33" s="0"/>
      <c r="Q33" s="0"/>
      <c r="R33" s="55" t="n">
        <v>1</v>
      </c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2.75" hidden="false" customHeight="false" outlineLevel="0" collapsed="false">
      <c r="A34" s="12" t="s">
        <v>68</v>
      </c>
      <c r="B34" s="12"/>
      <c r="C34" s="12"/>
      <c r="D34" s="12"/>
      <c r="E34" s="12"/>
      <c r="F34" s="12"/>
      <c r="G34" s="12"/>
      <c r="H34" s="12"/>
      <c r="I34" s="12"/>
      <c r="J34" s="12"/>
      <c r="K34" s="38"/>
      <c r="L34" s="38"/>
      <c r="M34" s="38"/>
      <c r="N34" s="39" t="n">
        <f aca="false">L30-N33</f>
        <v>900</v>
      </c>
      <c r="O34" s="58"/>
      <c r="P34" s="0"/>
      <c r="Q34" s="0"/>
      <c r="R34" s="55" t="n">
        <v>1.5</v>
      </c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2.75" hidden="true" customHeight="false" outlineLevel="0" collapsed="false">
      <c r="A35" s="26" t="s">
        <v>68</v>
      </c>
      <c r="B35" s="26"/>
      <c r="C35" s="26"/>
      <c r="D35" s="26"/>
      <c r="E35" s="26"/>
      <c r="F35" s="26"/>
      <c r="G35" s="26"/>
      <c r="H35" s="26"/>
      <c r="I35" s="26"/>
      <c r="J35" s="26"/>
      <c r="K35" s="59"/>
      <c r="L35" s="59"/>
      <c r="M35" s="59"/>
      <c r="N35" s="60" t="n">
        <f aca="false">N34*(1-0.0212)</f>
        <v>880.92</v>
      </c>
      <c r="O35" s="0"/>
      <c r="P35" s="0"/>
      <c r="Q35" s="0"/>
      <c r="R35" s="55" t="n">
        <v>2</v>
      </c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12.75" hidden="false" customHeight="false" outlineLevel="0" collapsed="false">
      <c r="A36" s="61" t="s">
        <v>69</v>
      </c>
      <c r="B36" s="61"/>
      <c r="C36" s="61"/>
      <c r="D36" s="61"/>
      <c r="E36" s="61"/>
      <c r="F36" s="61"/>
      <c r="G36" s="61"/>
      <c r="H36" s="61"/>
      <c r="I36" s="61"/>
      <c r="J36" s="61"/>
      <c r="K36" s="62" t="e">
        <f aca="false">IF(L9-B9&lt;=10,L9-B9,10)</f>
        <v>#VALUE!</v>
      </c>
      <c r="L36" s="62"/>
      <c r="M36" s="62"/>
      <c r="N36" s="62"/>
      <c r="O36" s="0"/>
      <c r="P36" s="0"/>
      <c r="Q36" s="0"/>
      <c r="R36" s="55" t="n">
        <v>2.5</v>
      </c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2.75" hidden="false" customHeight="false" outlineLevel="0" collapsed="false">
      <c r="A37" s="14" t="s">
        <v>70</v>
      </c>
      <c r="B37" s="14"/>
      <c r="C37" s="14"/>
      <c r="D37" s="14"/>
      <c r="E37" s="14"/>
      <c r="F37" s="14"/>
      <c r="G37" s="14"/>
      <c r="H37" s="14"/>
      <c r="I37" s="12" t="s">
        <v>71</v>
      </c>
      <c r="J37" s="63" t="n">
        <v>10</v>
      </c>
      <c r="K37" s="64" t="s">
        <v>72</v>
      </c>
      <c r="L37" s="64"/>
      <c r="M37" s="64"/>
      <c r="N37" s="65" t="e">
        <f aca="false">IF(J37&gt;K36,K36,J37)</f>
        <v>#VALUE!</v>
      </c>
      <c r="O37" s="0"/>
      <c r="P37" s="55"/>
      <c r="Q37" s="0"/>
      <c r="R37" s="55" t="n">
        <v>3</v>
      </c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2.75" hidden="false" customHeight="false" outlineLevel="0" collapsed="false">
      <c r="A38" s="61" t="s">
        <v>73</v>
      </c>
      <c r="B38" s="61"/>
      <c r="C38" s="61"/>
      <c r="D38" s="61"/>
      <c r="E38" s="61"/>
      <c r="F38" s="61"/>
      <c r="G38" s="61"/>
      <c r="H38" s="61"/>
      <c r="I38" s="61"/>
      <c r="J38" s="61"/>
      <c r="K38" s="66" t="e">
        <f aca="false">N37*12</f>
        <v>#VALUE!</v>
      </c>
      <c r="L38" s="66"/>
      <c r="M38" s="66"/>
      <c r="N38" s="66"/>
      <c r="O38" s="0"/>
      <c r="P38" s="0"/>
      <c r="Q38" s="0"/>
      <c r="R38" s="55" t="n">
        <v>3.5</v>
      </c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2.75" hidden="false" customHeight="false" outlineLevel="0" collapsed="false">
      <c r="A39" s="12" t="s">
        <v>74</v>
      </c>
      <c r="B39" s="12"/>
      <c r="C39" s="12"/>
      <c r="D39" s="12"/>
      <c r="E39" s="12"/>
      <c r="F39" s="12"/>
      <c r="G39" s="12"/>
      <c r="H39" s="12"/>
      <c r="I39" s="12"/>
      <c r="J39" s="12"/>
      <c r="K39" s="66" t="e">
        <f aca="false">B9+N37</f>
        <v>#VALUE!</v>
      </c>
      <c r="L39" s="66"/>
      <c r="M39" s="66"/>
      <c r="N39" s="66"/>
      <c r="O39" s="0"/>
      <c r="P39" s="0"/>
      <c r="Q39" s="0"/>
      <c r="R39" s="55" t="n">
        <v>4</v>
      </c>
      <c r="S39" s="0"/>
      <c r="T39" s="0"/>
      <c r="U39" s="2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5" hidden="false" customHeight="true" outlineLevel="0" collapsed="false">
      <c r="A40" s="12" t="s">
        <v>75</v>
      </c>
      <c r="B40" s="12"/>
      <c r="C40" s="12"/>
      <c r="D40" s="12"/>
      <c r="E40" s="12"/>
      <c r="F40" s="12"/>
      <c r="G40" s="12"/>
      <c r="H40" s="12"/>
      <c r="I40" s="12"/>
      <c r="J40" s="12"/>
      <c r="K40" s="67" t="n">
        <v>7.77</v>
      </c>
      <c r="L40" s="67"/>
      <c r="M40" s="67"/>
      <c r="N40" s="67"/>
      <c r="O40" s="0"/>
      <c r="P40" s="0"/>
      <c r="Q40" s="0"/>
      <c r="R40" s="55" t="n">
        <v>4.5</v>
      </c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2.75" hidden="true" customHeight="false" outlineLevel="0" collapsed="false">
      <c r="A41" s="68" t="s">
        <v>76</v>
      </c>
      <c r="B41" s="68"/>
      <c r="C41" s="68"/>
      <c r="D41" s="68"/>
      <c r="E41" s="68"/>
      <c r="F41" s="68"/>
      <c r="G41" s="68"/>
      <c r="H41" s="68"/>
      <c r="I41" s="68"/>
      <c r="J41" s="68"/>
      <c r="K41" s="69" t="e">
        <f aca="false">ROUNDUP((N35*K38)/(K40/100*(K38/12)+1),0)</f>
        <v>#VALUE!</v>
      </c>
      <c r="L41" s="69"/>
      <c r="M41" s="69"/>
      <c r="N41" s="69"/>
      <c r="O41" s="0"/>
      <c r="P41" s="0"/>
      <c r="Q41" s="0"/>
      <c r="R41" s="55" t="n">
        <v>5</v>
      </c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2.75" hidden="false" customHeight="false" outlineLevel="0" collapsed="false">
      <c r="A42" s="32" t="s">
        <v>76</v>
      </c>
      <c r="B42" s="32"/>
      <c r="C42" s="32"/>
      <c r="D42" s="32"/>
      <c r="E42" s="32"/>
      <c r="F42" s="32"/>
      <c r="G42" s="32"/>
      <c r="H42" s="32"/>
      <c r="I42" s="32"/>
      <c r="J42" s="32"/>
      <c r="K42" s="44"/>
      <c r="L42" s="44"/>
      <c r="M42" s="44"/>
      <c r="N42" s="45" t="e">
        <f aca="false">IF($K$41&gt;150000,150000,$K$41)</f>
        <v>#VALUE!</v>
      </c>
      <c r="O42" s="0"/>
      <c r="P42" s="0"/>
      <c r="Q42" s="0"/>
      <c r="R42" s="55" t="n">
        <v>5.5</v>
      </c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4.45" hidden="false" customHeight="true" outlineLevel="0" collapsed="false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0"/>
      <c r="P43" s="0"/>
      <c r="Q43" s="0"/>
      <c r="R43" s="55" t="n">
        <v>6</v>
      </c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14.45" hidden="false" customHeight="true" outlineLevel="0" collapsed="false">
      <c r="A44" s="9" t="s">
        <v>77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0"/>
      <c r="P44" s="71"/>
      <c r="Q44" s="0"/>
      <c r="R44" s="55" t="n">
        <v>6.5</v>
      </c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4.45" hidden="true" customHeight="true" outlineLevel="0" collapsed="false">
      <c r="A45" s="68" t="s">
        <v>78</v>
      </c>
      <c r="B45" s="68"/>
      <c r="C45" s="68"/>
      <c r="D45" s="68"/>
      <c r="E45" s="68"/>
      <c r="F45" s="68"/>
      <c r="G45" s="68"/>
      <c r="H45" s="68"/>
      <c r="I45" s="68"/>
      <c r="J45" s="68"/>
      <c r="K45" s="72" t="e">
        <f aca="false">IF(K41&gt;150000,150000,K41)</f>
        <v>#VALUE!</v>
      </c>
      <c r="L45" s="72"/>
      <c r="M45" s="72"/>
      <c r="N45" s="72"/>
      <c r="O45" s="58"/>
      <c r="P45" s="58" t="e">
        <f aca="false">N46*K40/100</f>
        <v>#VALUE!</v>
      </c>
      <c r="Q45" s="0"/>
      <c r="R45" s="55" t="n">
        <v>7</v>
      </c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4.45" hidden="false" customHeight="true" outlineLevel="0" collapsed="false">
      <c r="A46" s="73" t="s">
        <v>79</v>
      </c>
      <c r="B46" s="74" t="s">
        <v>71</v>
      </c>
      <c r="C46" s="74"/>
      <c r="D46" s="74"/>
      <c r="E46" s="74"/>
      <c r="F46" s="74"/>
      <c r="G46" s="74"/>
      <c r="H46" s="74"/>
      <c r="I46" s="75" t="n">
        <v>15000</v>
      </c>
      <c r="J46" s="75"/>
      <c r="K46" s="76" t="s">
        <v>80</v>
      </c>
      <c r="L46" s="76"/>
      <c r="M46" s="76"/>
      <c r="N46" s="77" t="e">
        <f aca="false">IF(I46&gt;=N42,FLOOR(N42,100,1),IF(I46&lt;N42,FLOOR(I46,100,1)))</f>
        <v>#VALUE!</v>
      </c>
      <c r="O46" s="58"/>
      <c r="P46" s="58"/>
      <c r="Q46" s="0"/>
      <c r="R46" s="55" t="n">
        <v>7.5</v>
      </c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14.45" hidden="true" customHeight="true" outlineLevel="0" collapsed="false">
      <c r="A47" s="26" t="s">
        <v>68</v>
      </c>
      <c r="B47" s="26"/>
      <c r="C47" s="26"/>
      <c r="D47" s="26"/>
      <c r="E47" s="26"/>
      <c r="F47" s="26"/>
      <c r="G47" s="26"/>
      <c r="H47" s="26"/>
      <c r="I47" s="26"/>
      <c r="J47" s="26"/>
      <c r="K47" s="78"/>
      <c r="L47" s="79"/>
      <c r="M47" s="79"/>
      <c r="N47" s="60" t="e">
        <f aca="false">$N$46/$K$38*($N$37*$K$40/100+1)</f>
        <v>#VALUE!</v>
      </c>
      <c r="O47" s="58"/>
      <c r="P47" s="58"/>
      <c r="Q47" s="0"/>
      <c r="R47" s="55" t="n">
        <v>8</v>
      </c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4.45" hidden="true" customHeight="true" outlineLevel="0" collapsed="false">
      <c r="A48" s="26" t="s">
        <v>81</v>
      </c>
      <c r="B48" s="26"/>
      <c r="C48" s="26"/>
      <c r="D48" s="26"/>
      <c r="E48" s="26"/>
      <c r="F48" s="26"/>
      <c r="G48" s="26"/>
      <c r="H48" s="26"/>
      <c r="I48" s="26"/>
      <c r="J48" s="26"/>
      <c r="K48" s="78"/>
      <c r="L48" s="79"/>
      <c r="M48" s="79"/>
      <c r="N48" s="60" t="e">
        <f aca="false">N47*0.0212</f>
        <v>#VALUE!</v>
      </c>
      <c r="O48" s="58"/>
      <c r="P48" s="58"/>
      <c r="Q48" s="0"/>
      <c r="R48" s="55" t="n">
        <v>8.5</v>
      </c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4.45" hidden="false" customHeight="true" outlineLevel="0" collapsed="false">
      <c r="A49" s="12" t="s">
        <v>68</v>
      </c>
      <c r="B49" s="12"/>
      <c r="C49" s="12"/>
      <c r="D49" s="12"/>
      <c r="E49" s="12"/>
      <c r="F49" s="12"/>
      <c r="G49" s="12"/>
      <c r="H49" s="12"/>
      <c r="I49" s="12"/>
      <c r="J49" s="12"/>
      <c r="K49" s="38"/>
      <c r="L49" s="38"/>
      <c r="M49" s="38"/>
      <c r="N49" s="39" t="e">
        <f aca="false">N47+N48</f>
        <v>#VALUE!</v>
      </c>
      <c r="O49" s="58"/>
      <c r="P49" s="58" t="e">
        <f aca="false">P45*N37</f>
        <v>#VALUE!</v>
      </c>
      <c r="Q49" s="0"/>
      <c r="R49" s="55" t="n">
        <v>9</v>
      </c>
      <c r="S49" s="0"/>
      <c r="T49" s="2" t="s">
        <v>82</v>
      </c>
      <c r="U49" s="2" t="s">
        <v>1</v>
      </c>
      <c r="V49" s="2" t="s">
        <v>83</v>
      </c>
      <c r="W49" s="2" t="s">
        <v>2</v>
      </c>
      <c r="X49" s="0"/>
      <c r="Y49" s="2" t="s">
        <v>1</v>
      </c>
      <c r="Z49" s="2" t="s">
        <v>83</v>
      </c>
      <c r="AA49" s="2" t="s">
        <v>2</v>
      </c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14.45" hidden="false" customHeight="true" outlineLevel="0" collapsed="false">
      <c r="A50" s="12" t="s">
        <v>84</v>
      </c>
      <c r="B50" s="12"/>
      <c r="C50" s="12"/>
      <c r="D50" s="12"/>
      <c r="E50" s="12"/>
      <c r="F50" s="12"/>
      <c r="G50" s="12"/>
      <c r="H50" s="12"/>
      <c r="I50" s="12"/>
      <c r="J50" s="80" t="n">
        <f aca="false">VLOOKUP(K40,U51:W54,3,0)</f>
        <v>81</v>
      </c>
      <c r="K50" s="38"/>
      <c r="L50" s="38"/>
      <c r="M50" s="38"/>
      <c r="N50" s="39" t="e">
        <f aca="false">$N$46*$J$50/100</f>
        <v>#VALUE!</v>
      </c>
      <c r="O50" s="58"/>
      <c r="P50" s="58" t="e">
        <f aca="false">N46+P49</f>
        <v>#VALUE!</v>
      </c>
      <c r="Q50" s="0"/>
      <c r="R50" s="81" t="n">
        <v>9.5</v>
      </c>
      <c r="S50" s="0"/>
      <c r="T50" s="0"/>
      <c r="U50" s="82" t="n">
        <v>6.88</v>
      </c>
      <c r="V50" s="2" t="n">
        <v>1</v>
      </c>
      <c r="W50" s="83" t="n">
        <v>81</v>
      </c>
      <c r="X50" s="0"/>
      <c r="Y50" s="82" t="n">
        <v>6.88</v>
      </c>
      <c r="Z50" s="2" t="n">
        <v>2</v>
      </c>
      <c r="AA50" s="83" t="n">
        <v>81</v>
      </c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14.45" hidden="false" customHeight="true" outlineLevel="0" collapsed="false">
      <c r="A51" s="12" t="s">
        <v>85</v>
      </c>
      <c r="B51" s="12"/>
      <c r="C51" s="12"/>
      <c r="D51" s="12"/>
      <c r="E51" s="12"/>
      <c r="F51" s="12"/>
      <c r="G51" s="12"/>
      <c r="H51" s="12"/>
      <c r="I51" s="12"/>
      <c r="J51" s="12"/>
      <c r="K51" s="38"/>
      <c r="L51" s="38"/>
      <c r="M51" s="38"/>
      <c r="N51" s="39" t="e">
        <f aca="false">ROUNDUP($N$46/1000,0)*5+10</f>
        <v>#VALUE!</v>
      </c>
      <c r="O51" s="58"/>
      <c r="P51" s="58" t="e">
        <f aca="false">P50/K38</f>
        <v>#VALUE!</v>
      </c>
      <c r="Q51" s="0"/>
      <c r="R51" s="81" t="n">
        <v>10</v>
      </c>
      <c r="S51" s="0"/>
      <c r="T51" s="0"/>
      <c r="U51" s="82" t="n">
        <v>7.77</v>
      </c>
      <c r="V51" s="2" t="n">
        <v>1</v>
      </c>
      <c r="W51" s="83" t="n">
        <v>81</v>
      </c>
      <c r="X51" s="2" t="s">
        <v>86</v>
      </c>
      <c r="Y51" s="82" t="n">
        <v>6.99</v>
      </c>
      <c r="Z51" s="2" t="n">
        <v>2</v>
      </c>
      <c r="AA51" s="83" t="n">
        <v>93</v>
      </c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14.45" hidden="false" customHeight="true" outlineLevel="0" collapsed="false">
      <c r="A52" s="56" t="s">
        <v>87</v>
      </c>
      <c r="B52" s="56"/>
      <c r="C52" s="56"/>
      <c r="D52" s="56"/>
      <c r="E52" s="56"/>
      <c r="F52" s="56"/>
      <c r="G52" s="56"/>
      <c r="H52" s="56"/>
      <c r="I52" s="56"/>
      <c r="J52" s="56"/>
      <c r="K52" s="38"/>
      <c r="L52" s="38"/>
      <c r="M52" s="38"/>
      <c r="N52" s="39" t="n">
        <f aca="false">N33</f>
        <v>0</v>
      </c>
      <c r="O52" s="0"/>
      <c r="P52" s="0"/>
      <c r="Q52" s="0"/>
      <c r="R52" s="40"/>
      <c r="S52" s="0"/>
      <c r="T52" s="0"/>
      <c r="U52" s="82" t="n">
        <v>7.99</v>
      </c>
      <c r="V52" s="2" t="n">
        <v>1</v>
      </c>
      <c r="W52" s="2" t="n">
        <v>75</v>
      </c>
      <c r="X52" s="0"/>
      <c r="Y52" s="82" t="n">
        <v>7.99</v>
      </c>
      <c r="Z52" s="2" t="n">
        <v>1</v>
      </c>
      <c r="AA52" s="83" t="n">
        <v>75</v>
      </c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14.45" hidden="false" customHeight="true" outlineLevel="0" collapsed="false">
      <c r="A53" s="84" t="s">
        <v>88</v>
      </c>
      <c r="B53" s="84"/>
      <c r="C53" s="84"/>
      <c r="D53" s="84"/>
      <c r="E53" s="84"/>
      <c r="F53" s="84"/>
      <c r="G53" s="84"/>
      <c r="H53" s="84"/>
      <c r="I53" s="84"/>
      <c r="J53" s="84"/>
      <c r="K53" s="38"/>
      <c r="L53" s="38"/>
      <c r="M53" s="38"/>
      <c r="N53" s="39" t="e">
        <f aca="false">($N$46-N50)*0.06</f>
        <v>#VALUE!</v>
      </c>
      <c r="O53" s="0"/>
      <c r="P53" s="0"/>
      <c r="Q53" s="0"/>
      <c r="R53" s="40"/>
      <c r="S53" s="0"/>
      <c r="T53" s="0"/>
      <c r="U53" s="82" t="n">
        <v>8.99</v>
      </c>
      <c r="V53" s="2" t="n">
        <v>1</v>
      </c>
      <c r="W53" s="83" t="n">
        <v>81</v>
      </c>
      <c r="X53" s="0"/>
      <c r="Y53" s="82" t="n">
        <v>8.99</v>
      </c>
      <c r="Z53" s="2" t="n">
        <v>2</v>
      </c>
      <c r="AA53" s="83" t="n">
        <v>81</v>
      </c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14.45" hidden="false" customHeight="true" outlineLevel="0" collapsed="false">
      <c r="A54" s="12" t="s">
        <v>89</v>
      </c>
      <c r="B54" s="12"/>
      <c r="C54" s="12"/>
      <c r="D54" s="12"/>
      <c r="E54" s="12"/>
      <c r="F54" s="12"/>
      <c r="G54" s="12"/>
      <c r="H54" s="12"/>
      <c r="I54" s="12"/>
      <c r="J54" s="12"/>
      <c r="K54" s="38"/>
      <c r="L54" s="38"/>
      <c r="M54" s="38"/>
      <c r="N54" s="39" t="e">
        <f aca="false">IF($N$46&gt;0,$P$54,0)</f>
        <v>#VALUE!</v>
      </c>
      <c r="O54" s="0"/>
      <c r="P54" s="82" t="n">
        <v>84.8</v>
      </c>
      <c r="Q54" s="0"/>
      <c r="R54" s="40"/>
      <c r="S54" s="0"/>
      <c r="T54" s="0"/>
      <c r="U54" s="82" t="n">
        <v>9.88</v>
      </c>
      <c r="V54" s="2" t="n">
        <v>1</v>
      </c>
      <c r="W54" s="83" t="n">
        <v>70</v>
      </c>
      <c r="X54" s="0"/>
      <c r="Y54" s="82" t="n">
        <v>9.88</v>
      </c>
      <c r="Z54" s="2" t="n">
        <v>1</v>
      </c>
      <c r="AA54" s="83" t="n">
        <v>70</v>
      </c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14.45" hidden="false" customHeight="true" outlineLevel="0" collapsed="false">
      <c r="A55" s="12" t="s">
        <v>90</v>
      </c>
      <c r="B55" s="12"/>
      <c r="C55" s="12"/>
      <c r="D55" s="12"/>
      <c r="E55" s="12"/>
      <c r="F55" s="12"/>
      <c r="G55" s="12"/>
      <c r="H55" s="12"/>
      <c r="I55" s="12"/>
      <c r="J55" s="12"/>
      <c r="K55" s="38"/>
      <c r="L55" s="38"/>
      <c r="M55" s="38"/>
      <c r="N55" s="39" t="n">
        <f aca="false">IF($L$29&gt;0,53,0)</f>
        <v>0</v>
      </c>
      <c r="O55" s="0"/>
      <c r="P55" s="0"/>
      <c r="Q55" s="0"/>
      <c r="R55" s="40"/>
      <c r="S55" s="0"/>
      <c r="T55" s="0"/>
      <c r="U55" s="82" t="n">
        <v>9.99</v>
      </c>
      <c r="V55" s="2" t="n">
        <v>2</v>
      </c>
      <c r="W55" s="2" t="n">
        <v>71</v>
      </c>
      <c r="X55" s="0"/>
      <c r="Y55" s="2" t="n">
        <v>9.99</v>
      </c>
      <c r="Z55" s="2" t="n">
        <v>2</v>
      </c>
      <c r="AA55" s="2" t="n">
        <v>71</v>
      </c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4.45" hidden="false" customHeight="true" outlineLevel="0" collapsed="false">
      <c r="A56" s="12" t="s">
        <v>91</v>
      </c>
      <c r="B56" s="12"/>
      <c r="C56" s="12"/>
      <c r="D56" s="12"/>
      <c r="E56" s="12"/>
      <c r="F56" s="12"/>
      <c r="G56" s="12"/>
      <c r="H56" s="12"/>
      <c r="I56" s="12"/>
      <c r="J56" s="85" t="n">
        <v>1</v>
      </c>
      <c r="K56" s="38"/>
      <c r="L56" s="38"/>
      <c r="M56" s="38"/>
      <c r="N56" s="39" t="e">
        <f aca="false">N47*$J$56</f>
        <v>#VALUE!</v>
      </c>
      <c r="O56" s="0"/>
      <c r="P56" s="0"/>
      <c r="Q56" s="0"/>
      <c r="R56" s="40"/>
      <c r="S56" s="0"/>
      <c r="T56" s="0"/>
      <c r="U56" s="82" t="n">
        <v>11</v>
      </c>
      <c r="V56" s="2" t="n">
        <v>2</v>
      </c>
      <c r="W56" s="83" t="n">
        <v>71</v>
      </c>
      <c r="X56" s="0"/>
      <c r="Y56" s="82" t="n">
        <v>10</v>
      </c>
      <c r="Z56" s="2" t="n">
        <v>2</v>
      </c>
      <c r="AA56" s="86" t="n">
        <v>71</v>
      </c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14.45" hidden="false" customHeight="true" outlineLevel="0" collapsed="false">
      <c r="A57" s="32" t="s">
        <v>92</v>
      </c>
      <c r="B57" s="32"/>
      <c r="C57" s="32"/>
      <c r="D57" s="32"/>
      <c r="E57" s="32"/>
      <c r="F57" s="32"/>
      <c r="G57" s="32"/>
      <c r="H57" s="32"/>
      <c r="I57" s="32"/>
      <c r="J57" s="32"/>
      <c r="K57" s="44"/>
      <c r="L57" s="44"/>
      <c r="M57" s="44"/>
      <c r="N57" s="45" t="e">
        <f aca="false">N50-N51-N52-N53-N54-N55-N56</f>
        <v>#VALUE!</v>
      </c>
      <c r="O57" s="0"/>
      <c r="P57" s="0"/>
      <c r="Q57" s="0"/>
      <c r="R57" s="40"/>
      <c r="S57" s="0"/>
      <c r="T57" s="0"/>
      <c r="U57" s="87" t="n">
        <v>10</v>
      </c>
      <c r="V57" s="87" t="n">
        <v>2</v>
      </c>
      <c r="W57" s="0"/>
      <c r="X57" s="0"/>
      <c r="Y57" s="87" t="n">
        <v>11</v>
      </c>
      <c r="Z57" s="87" t="n">
        <v>2</v>
      </c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14.45" hidden="false" customHeight="true" outlineLevel="0" collapsed="false">
      <c r="A58" s="12" t="s">
        <v>93</v>
      </c>
      <c r="B58" s="12"/>
      <c r="C58" s="12"/>
      <c r="D58" s="12"/>
      <c r="E58" s="12"/>
      <c r="F58" s="12"/>
      <c r="G58" s="12"/>
      <c r="H58" s="12"/>
      <c r="I58" s="12"/>
      <c r="J58" s="12"/>
      <c r="K58" s="38"/>
      <c r="L58" s="38"/>
      <c r="M58" s="38"/>
      <c r="N58" s="39" t="n">
        <f aca="false">$J$29</f>
        <v>0</v>
      </c>
      <c r="O58" s="0"/>
      <c r="P58" s="0"/>
      <c r="Q58" s="0"/>
      <c r="R58" s="4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14.45" hidden="false" customHeight="true" outlineLevel="0" collapsed="false">
      <c r="A59" s="88" t="s">
        <v>94</v>
      </c>
      <c r="B59" s="88"/>
      <c r="C59" s="88"/>
      <c r="D59" s="88"/>
      <c r="E59" s="88"/>
      <c r="F59" s="88"/>
      <c r="G59" s="88"/>
      <c r="H59" s="88"/>
      <c r="I59" s="88"/>
      <c r="J59" s="88"/>
      <c r="K59" s="89"/>
      <c r="L59" s="89"/>
      <c r="M59" s="89"/>
      <c r="N59" s="90" t="e">
        <f aca="false">N57-N58</f>
        <v>#VALUE!</v>
      </c>
      <c r="O59" s="0"/>
      <c r="P59" s="0"/>
      <c r="Q59" s="0"/>
      <c r="R59" s="4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14.25" hidden="false" customHeight="true" outlineLevel="0" collapsed="false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71"/>
      <c r="P60" s="11"/>
      <c r="Q60" s="0"/>
      <c r="R60" s="4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14.25" hidden="false" customHeight="true" outlineLevel="0" collapsed="false">
      <c r="A61" s="92" t="s">
        <v>95</v>
      </c>
      <c r="B61" s="92"/>
      <c r="C61" s="92"/>
      <c r="D61" s="92"/>
      <c r="E61" s="92"/>
      <c r="F61" s="92"/>
      <c r="G61" s="92"/>
      <c r="H61" s="92"/>
      <c r="I61" s="93"/>
      <c r="J61" s="93"/>
      <c r="K61" s="94"/>
      <c r="L61" s="93"/>
      <c r="M61" s="93"/>
      <c r="N61" s="93"/>
      <c r="O61" s="0"/>
      <c r="P61" s="11"/>
      <c r="Q61" s="0"/>
      <c r="R61" s="40"/>
      <c r="S61" s="0"/>
      <c r="T61" s="0"/>
      <c r="U61" s="87" t="s">
        <v>96</v>
      </c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11" customFormat="true" ht="14.25" hidden="false" customHeight="true" outlineLevel="0" collapsed="false">
      <c r="A62" s="92" t="s">
        <v>97</v>
      </c>
      <c r="B62" s="92"/>
      <c r="C62" s="92"/>
      <c r="D62" s="92"/>
      <c r="E62" s="92"/>
      <c r="F62" s="92"/>
      <c r="G62" s="92"/>
      <c r="H62" s="92"/>
      <c r="I62" s="93"/>
      <c r="J62" s="93"/>
      <c r="K62" s="93"/>
      <c r="L62" s="93"/>
      <c r="M62" s="93"/>
      <c r="N62" s="93"/>
      <c r="R62" s="40"/>
      <c r="T62" s="2"/>
      <c r="U62" s="2"/>
      <c r="V62" s="2"/>
      <c r="W62" s="2"/>
      <c r="X62" s="2"/>
      <c r="Y62" s="2"/>
      <c r="Z62" s="2"/>
      <c r="AA62" s="2"/>
    </row>
    <row r="63" s="11" customFormat="true" ht="14.25" hidden="false" customHeight="true" outlineLevel="0" collapsed="false">
      <c r="A63" s="92" t="s">
        <v>98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R63" s="0"/>
      <c r="T63" s="2"/>
      <c r="U63" s="2"/>
      <c r="V63" s="2"/>
      <c r="W63" s="2"/>
      <c r="X63" s="2"/>
      <c r="Y63" s="2"/>
      <c r="Z63" s="2"/>
      <c r="AA63" s="2"/>
    </row>
    <row r="64" customFormat="false" ht="12.75" hidden="false" customHeight="false" outlineLevel="0" collapsed="false">
      <c r="A64" s="92"/>
      <c r="B64" s="0"/>
      <c r="C64" s="0"/>
      <c r="D64" s="0"/>
      <c r="E64" s="0"/>
      <c r="F64" s="0"/>
      <c r="G64" s="0"/>
      <c r="H64" s="0"/>
      <c r="I64" s="0"/>
      <c r="J64" s="0"/>
      <c r="K64" s="0"/>
      <c r="L64" s="0"/>
      <c r="M64" s="0"/>
      <c r="N64" s="0"/>
      <c r="O64" s="11"/>
      <c r="P64" s="11"/>
      <c r="Q64" s="11"/>
      <c r="R64" s="0"/>
      <c r="S64" s="11"/>
      <c r="T64" s="2"/>
      <c r="U64" s="2"/>
      <c r="V64" s="2"/>
      <c r="W64" s="0"/>
      <c r="X64" s="0"/>
      <c r="Y64" s="2"/>
      <c r="Z64" s="2"/>
      <c r="AA64" s="2"/>
    </row>
    <row r="65" customFormat="false" ht="14.25" hidden="false" customHeight="true" outlineLevel="0" collapsed="false">
      <c r="A65" s="95" t="s">
        <v>99</v>
      </c>
      <c r="B65" s="96"/>
      <c r="C65" s="96"/>
      <c r="D65" s="96"/>
      <c r="E65" s="96"/>
      <c r="F65" s="96"/>
      <c r="G65" s="96"/>
      <c r="H65" s="96"/>
      <c r="I65" s="96"/>
      <c r="J65" s="97"/>
      <c r="K65" s="98" t="s">
        <v>100</v>
      </c>
      <c r="L65" s="99"/>
      <c r="M65" s="99"/>
      <c r="N65" s="99"/>
      <c r="O65" s="0"/>
      <c r="P65" s="0"/>
      <c r="R65" s="0"/>
      <c r="T65" s="2"/>
      <c r="U65" s="0"/>
      <c r="V65" s="0"/>
      <c r="W65" s="0"/>
      <c r="X65" s="0"/>
      <c r="Y65" s="0"/>
      <c r="Z65" s="0"/>
      <c r="AA65" s="0"/>
    </row>
    <row r="66" customFormat="false" ht="14.25" hidden="false" customHeight="true" outlineLevel="0" collapsed="false">
      <c r="A66" s="100" t="s">
        <v>101</v>
      </c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0"/>
      <c r="P66" s="0"/>
      <c r="R66" s="0"/>
      <c r="T66" s="2"/>
      <c r="U66" s="0"/>
      <c r="V66" s="0"/>
      <c r="W66" s="0"/>
      <c r="X66" s="0"/>
      <c r="Y66" s="0"/>
      <c r="Z66" s="0"/>
      <c r="AA66" s="0"/>
    </row>
    <row r="67" customFormat="false" ht="14.25" hidden="false" customHeight="true" outlineLevel="0" collapsed="false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0"/>
      <c r="P67" s="0"/>
      <c r="R67" s="0"/>
      <c r="T67" s="2"/>
      <c r="U67" s="0"/>
      <c r="V67" s="0"/>
      <c r="W67" s="0"/>
      <c r="X67" s="0"/>
      <c r="Y67" s="0"/>
      <c r="Z67" s="0"/>
      <c r="AA67" s="0"/>
    </row>
    <row r="68" customFormat="false" ht="14.25" hidden="false" customHeight="true" outlineLevel="0" collapsed="false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0"/>
      <c r="P68" s="0"/>
      <c r="R68" s="0"/>
      <c r="T68" s="0"/>
      <c r="U68" s="0"/>
      <c r="V68" s="0"/>
      <c r="W68" s="0"/>
      <c r="X68" s="0"/>
      <c r="Y68" s="0"/>
      <c r="Z68" s="0"/>
      <c r="AA68" s="0"/>
    </row>
    <row r="69" customFormat="false" ht="14.25" hidden="false" customHeight="true" outlineLevel="0" collapsed="false">
      <c r="A69" s="101"/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0"/>
      <c r="P69" s="2"/>
      <c r="R69" s="0"/>
      <c r="T69" s="0"/>
      <c r="U69" s="0"/>
      <c r="V69" s="0"/>
      <c r="W69" s="0"/>
      <c r="X69" s="0"/>
      <c r="Y69" s="0"/>
      <c r="Z69" s="0"/>
      <c r="AA69" s="0"/>
    </row>
    <row r="70" customFormat="false" ht="14.25" hidden="false" customHeight="true" outlineLevel="0" collapsed="false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0"/>
      <c r="P70" s="2"/>
      <c r="R70" s="2"/>
      <c r="T70" s="0"/>
      <c r="U70" s="0"/>
      <c r="V70" s="0"/>
      <c r="W70" s="0"/>
      <c r="X70" s="0"/>
      <c r="Y70" s="0"/>
      <c r="Z70" s="0"/>
      <c r="AA70" s="0"/>
    </row>
    <row r="71" customFormat="false" ht="14.25" hidden="false" customHeight="true" outlineLevel="0" collapsed="false">
      <c r="A71" s="102" t="s">
        <v>102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3"/>
      <c r="T71" s="11"/>
      <c r="U71" s="11"/>
      <c r="V71" s="11"/>
      <c r="W71" s="11"/>
      <c r="X71" s="11"/>
      <c r="Y71" s="11"/>
      <c r="Z71" s="11"/>
      <c r="AA71" s="11"/>
    </row>
  </sheetData>
  <sheetProtection sheet="true" password="c16e" objects="true" scenarios="true" selectLockedCells="true"/>
  <mergeCells count="119">
    <mergeCell ref="A2:I2"/>
    <mergeCell ref="J2:N2"/>
    <mergeCell ref="A4:N4"/>
    <mergeCell ref="A5:J5"/>
    <mergeCell ref="K5:N5"/>
    <mergeCell ref="B6:J6"/>
    <mergeCell ref="L6:N6"/>
    <mergeCell ref="B7:J7"/>
    <mergeCell ref="L7:N7"/>
    <mergeCell ref="B8:J8"/>
    <mergeCell ref="L8:N8"/>
    <mergeCell ref="B9:J9"/>
    <mergeCell ref="K9:K10"/>
    <mergeCell ref="L9:N10"/>
    <mergeCell ref="B10:C10"/>
    <mergeCell ref="D10:J10"/>
    <mergeCell ref="B11:C11"/>
    <mergeCell ref="D11:J11"/>
    <mergeCell ref="L11:M11"/>
    <mergeCell ref="A12:N12"/>
    <mergeCell ref="A13:N13"/>
    <mergeCell ref="A14:J14"/>
    <mergeCell ref="K14:N14"/>
    <mergeCell ref="A15:J15"/>
    <mergeCell ref="K15:N15"/>
    <mergeCell ref="A16:J16"/>
    <mergeCell ref="K16:M16"/>
    <mergeCell ref="A17:N17"/>
    <mergeCell ref="A18:I18"/>
    <mergeCell ref="K18:M18"/>
    <mergeCell ref="A19:J19"/>
    <mergeCell ref="K19:M19"/>
    <mergeCell ref="A20:J20"/>
    <mergeCell ref="K20:M20"/>
    <mergeCell ref="A21:J21"/>
    <mergeCell ref="K21:M21"/>
    <mergeCell ref="A22:N22"/>
    <mergeCell ref="A23:I23"/>
    <mergeCell ref="J23:K23"/>
    <mergeCell ref="L23:N23"/>
    <mergeCell ref="A24:I24"/>
    <mergeCell ref="J24:K24"/>
    <mergeCell ref="L24:N24"/>
    <mergeCell ref="A25:I25"/>
    <mergeCell ref="J25:K25"/>
    <mergeCell ref="L25:N25"/>
    <mergeCell ref="A26:I26"/>
    <mergeCell ref="J26:K26"/>
    <mergeCell ref="L26:N26"/>
    <mergeCell ref="A27:I27"/>
    <mergeCell ref="J27:K27"/>
    <mergeCell ref="L27:N27"/>
    <mergeCell ref="A28:I28"/>
    <mergeCell ref="J28:K28"/>
    <mergeCell ref="L28:N28"/>
    <mergeCell ref="A29:I29"/>
    <mergeCell ref="J29:K29"/>
    <mergeCell ref="L29:N29"/>
    <mergeCell ref="A30:K30"/>
    <mergeCell ref="L30:N30"/>
    <mergeCell ref="A31:N31"/>
    <mergeCell ref="A32:N32"/>
    <mergeCell ref="A33:I33"/>
    <mergeCell ref="K33:M33"/>
    <mergeCell ref="A34:J34"/>
    <mergeCell ref="K34:M34"/>
    <mergeCell ref="A35:J35"/>
    <mergeCell ref="K35:M35"/>
    <mergeCell ref="A36:J36"/>
    <mergeCell ref="K36:N36"/>
    <mergeCell ref="A37:H37"/>
    <mergeCell ref="K37:M37"/>
    <mergeCell ref="A38:J38"/>
    <mergeCell ref="K38:N38"/>
    <mergeCell ref="A39:J39"/>
    <mergeCell ref="K39:N39"/>
    <mergeCell ref="A40:J40"/>
    <mergeCell ref="K40:N40"/>
    <mergeCell ref="A41:J41"/>
    <mergeCell ref="K41:N41"/>
    <mergeCell ref="A42:J42"/>
    <mergeCell ref="K42:M42"/>
    <mergeCell ref="A43:N43"/>
    <mergeCell ref="A44:N44"/>
    <mergeCell ref="A45:J45"/>
    <mergeCell ref="K45:N45"/>
    <mergeCell ref="B46:H46"/>
    <mergeCell ref="I46:J46"/>
    <mergeCell ref="K46:M46"/>
    <mergeCell ref="A47:J47"/>
    <mergeCell ref="A48:J48"/>
    <mergeCell ref="A49:J49"/>
    <mergeCell ref="K49:M49"/>
    <mergeCell ref="A50:I50"/>
    <mergeCell ref="K50:M50"/>
    <mergeCell ref="A51:J51"/>
    <mergeCell ref="K51:M51"/>
    <mergeCell ref="A52:J52"/>
    <mergeCell ref="K52:M52"/>
    <mergeCell ref="A53:J53"/>
    <mergeCell ref="K53:M53"/>
    <mergeCell ref="A54:J54"/>
    <mergeCell ref="K54:M54"/>
    <mergeCell ref="A55:J55"/>
    <mergeCell ref="K55:M55"/>
    <mergeCell ref="A56:I56"/>
    <mergeCell ref="K56:M56"/>
    <mergeCell ref="A57:J57"/>
    <mergeCell ref="K57:M57"/>
    <mergeCell ref="A58:J58"/>
    <mergeCell ref="K58:M58"/>
    <mergeCell ref="A59:J59"/>
    <mergeCell ref="K59:M59"/>
    <mergeCell ref="A60:J60"/>
    <mergeCell ref="K60:N60"/>
    <mergeCell ref="B65:I65"/>
    <mergeCell ref="L65:N65"/>
    <mergeCell ref="A66:N66"/>
    <mergeCell ref="A67:N70"/>
  </mergeCells>
  <dataValidations count="18">
    <dataValidation allowBlank="true" operator="between" showDropDown="false" showErrorMessage="true" showInputMessage="true" sqref="J18" type="list">
      <formula1>$P$18:$P$19</formula1>
      <formula2>0</formula2>
    </dataValidation>
    <dataValidation allowBlank="true" operator="between" showDropDown="false" showErrorMessage="true" showInputMessage="true" sqref="J2" type="list">
      <formula1>$Q$2:$Q$3</formula1>
      <formula2>0</formula2>
    </dataValidation>
    <dataValidation allowBlank="true" operator="between" showDropDown="false" showErrorMessage="true" showInputMessage="true" sqref="J33" type="list">
      <formula1>$P$31:$Q$31</formula1>
      <formula2>0</formula2>
    </dataValidation>
    <dataValidation allowBlank="true" operator="between" showDropDown="false" showErrorMessage="true" showInputMessage="true" sqref="B10:C10 L11:M11" type="list">
      <formula1>$T$6:$T$19</formula1>
      <formula2>0</formula2>
    </dataValidation>
    <dataValidation allowBlank="true" operator="between" showDropDown="false" showErrorMessage="true" showInputMessage="true" sqref="B11:C11" type="list">
      <formula1>$V$6:$V$15</formula1>
      <formula2>0</formula2>
    </dataValidation>
    <dataValidation allowBlank="true" operator="between" showDropDown="false" showErrorMessage="true" showInputMessage="true" sqref="L8:N8" type="list">
      <formula1>$W$2:$W$12</formula1>
      <formula2>0</formula2>
    </dataValidation>
    <dataValidation allowBlank="true" operator="between" showDropDown="false" showErrorMessage="true" showInputMessage="true" sqref="K14:N15" type="decimal">
      <formula1>0</formula1>
      <formula2>999999.99</formula2>
    </dataValidation>
    <dataValidation allowBlank="true" operator="between" showDropDown="false" showErrorMessage="true" showInputMessage="true" sqref="D10:J11 N11" type="whole">
      <formula1>0</formula1>
      <formula2>9999999999</formula2>
    </dataValidation>
    <dataValidation allowBlank="true" operator="between" showDropDown="false" showErrorMessage="true" showInputMessage="true" sqref="J50" type="list">
      <formula1>$Y$2:$Y$27</formula1>
      <formula2>0</formula2>
    </dataValidation>
    <dataValidation allowBlank="true" operator="between" showDropDown="false" showErrorMessage="true" showInputMessage="true" sqref="B6:J6 L6:N7 A24:I28" type="custom">
      <formula1>ISTEXT(A6)</formula1>
      <formula2>0</formula2>
    </dataValidation>
    <dataValidation allowBlank="true" operator="between" showDropDown="false" showErrorMessage="true" showInputMessage="true" sqref="B7:J7" type="whole">
      <formula1>0</formula1>
      <formula2>999999999999</formula2>
    </dataValidation>
    <dataValidation allowBlank="true" error="Loan tenure should not exceed max tenure eligible" operator="lessThanOrEqual" showDropDown="false" showErrorMessage="true" showInputMessage="true" sqref="N37" type="decimal">
      <formula1>N36</formula1>
      <formula2>0</formula2>
    </dataValidation>
    <dataValidation allowBlank="true" error="Gross Income Less Than RM1500" operator="greaterThanOrEqual" showDropDown="false" showErrorMessage="true" showInputMessage="true" sqref="K16 N16" type="decimal">
      <formula1>1500</formula1>
      <formula2>0</formula2>
    </dataValidation>
    <dataValidation allowBlank="true" error="Min customer age eligible is 20 and above" operator="greaterThanOrEqual" showDropDown="false" showErrorMessage="true" showInputMessage="true" sqref="B9:J9" type="whole">
      <formula1>20</formula1>
      <formula2>0</formula2>
    </dataValidation>
    <dataValidation allowBlank="true" operator="between" showDropDown="false" showErrorMessage="true" showInputMessage="true" sqref="K19:K20 N19:N20 J24:N28" type="decimal">
      <formula1>0</formula1>
      <formula2>9999999</formula2>
    </dataValidation>
    <dataValidation allowBlank="true" operator="between" showDropDown="false" showErrorMessage="true" showInputMessage="true" sqref="J37" type="list">
      <formula1>$R$33:$R$51</formula1>
      <formula2>0</formula2>
    </dataValidation>
    <dataValidation allowBlank="true" operator="between" showDropDown="false" showErrorMessage="true" showInputMessage="true" sqref="I46:J46" type="decimal">
      <formula1>2500</formula1>
      <formula2>N42</formula2>
    </dataValidation>
    <dataValidation allowBlank="true" operator="between" showDropDown="false" showErrorMessage="true" showInputMessage="true" sqref="K40:N40" type="list">
      <formula1>$X$6:$X$7</formula1>
      <formula2>0</formula2>
    </dataValidation>
  </dataValidations>
  <printOptions headings="false" gridLines="false" gridLinesSet="true" horizontalCentered="false" verticalCentered="false"/>
  <pageMargins left="0.3" right="0.3" top="0" bottom="0" header="0.511805555555555" footer="0.511805555555555"/>
  <pageSetup paperSize="9" scale="100" firstPageNumber="0" fitToWidth="1" fitToHeight="2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LibreOffice/4.4.0.3$Windows_x86 LibreOffice_project/de093506bcdc5fafd9023ee680b8c60e3e0645d7</Application>
  <Company>Your Company Name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2010-12-13T06:19:56Z</dcterms:created>
  <dc:creator>jittee.goh</dc:creator>
  <dc:language>en-US</dc:language>
  <cp:lastModifiedBy>user</cp:lastModifiedBy>
  <cp:lastPrinted>2016-08-19T01:41:31Z</cp:lastPrinted>
  <dcterms:modified xsi:type="dcterms:W3CDTF">2017-06-01T08:37:27Z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Your Company Name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